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ummary" sheetId="2" state="visible" r:id="rId2"/>
    <sheet name="Assemblies" sheetId="3" state="visible" r:id="rId3"/>
    <sheet name="Prices" sheetId="4" state="visible" r:id="rId4"/>
    <sheet name="Takeof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$&quot;#,##0"/>
    <numFmt numFmtId="167" formatCode="0.0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</font>
    <font>
      <b val="1"/>
      <color rgb="00FFFFFF"/>
    </font>
    <font>
      <b val="1"/>
    </font>
    <font>
      <b val="1"/>
      <sz val="14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16181D"/>
      </patternFill>
    </fill>
    <fill>
      <patternFill patternType="solid">
        <fgColor rgb="00FEF6D8"/>
      </patternFill>
    </fill>
    <fill>
      <patternFill patternType="solid">
        <fgColor rgb="00F6F7F5"/>
      </patternFill>
    </fill>
    <fill>
      <patternFill patternType="solid">
        <fgColor rgb="00F2B70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9" fontId="0" fillId="3" borderId="0" pivotButton="0" quotePrefix="0" xfId="0"/>
    <xf numFmtId="0" fontId="4" fillId="2" borderId="0" applyAlignment="1" pivotButton="0" quotePrefix="0" xfId="0">
      <alignment vertical="center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5" fillId="0" borderId="0" pivotButton="0" quotePrefix="0" xfId="0"/>
    <xf numFmtId="166" fontId="7" fillId="0" borderId="0" pivotButton="0" quotePrefix="0" xfId="0"/>
    <xf numFmtId="0" fontId="5" fillId="5" borderId="0" pivotButton="0" quotePrefix="0" xfId="0"/>
    <xf numFmtId="166" fontId="2" fillId="5" borderId="0" pivotButton="0" quotePrefix="0" xfId="0"/>
    <xf numFmtId="1" fontId="0" fillId="0" borderId="0" pivotButton="0" quotePrefix="0" xfId="0"/>
    <xf numFmtId="0" fontId="4" fillId="2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horizontal="center"/>
    </xf>
    <xf numFmtId="0" fontId="5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Ohmbid electrical estimate template</t>
        </is>
      </c>
    </row>
    <row r="2">
      <c r="A2" t="inlineStr">
        <is>
          <t>Free to use and change. From ohmbid.com, September 2026.</t>
        </is>
      </c>
    </row>
    <row r="3">
      <c r="A3" t="inlineStr"/>
    </row>
    <row r="4">
      <c r="A4" s="2" t="inlineStr">
        <is>
          <t>How it works</t>
        </is>
      </c>
    </row>
    <row r="5">
      <c r="A5" t="inlineStr">
        <is>
          <t>1. Takeoff: type the device counts per room from your plans. Yellow cells are yours to fill.</t>
        </is>
      </c>
    </row>
    <row r="6">
      <c r="A6" t="inlineStr">
        <is>
          <t>2. Assemblies: each device type has its parts, wire allowance and labor hours. Edit any line.</t>
        </is>
      </c>
    </row>
    <row r="7">
      <c r="A7" t="inlineStr">
        <is>
          <t>3. Prices: your supply house prices with the date each one came in. Anything older than the cutoff in Summary is flagged.</t>
        </is>
      </c>
    </row>
    <row r="8">
      <c r="A8" t="inlineStr">
        <is>
          <t>4. Summary: material, labor at your rate, permit, overhead and profit, and the bid. Nothing to type here except your rate and markup.</t>
        </is>
      </c>
    </row>
    <row r="9">
      <c r="A9" t="inlineStr"/>
    </row>
    <row r="10">
      <c r="A10" t="inlineStr">
        <is>
          <t>Labor hours are starter values for residential Romex work, set under NECA's commercial units. Adjust them once to match your crew.</t>
        </is>
      </c>
    </row>
    <row r="11">
      <c r="A11" t="inlineStr">
        <is>
          <t>Sample prices are examples only. Replace them with your supplier's sheet.</t>
        </is>
      </c>
    </row>
    <row r="12">
      <c r="A12" t="inlineStr"/>
    </row>
    <row r="13">
      <c r="A13" s="3" t="inlineStr">
        <is>
          <t>What the spreadsheet can't do: count the plans for you, keep prices fresh, or send a proposal the customer signs. That's what the app does: ohmbid.com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0" customWidth="1" min="6" max="6"/>
  </cols>
  <sheetData>
    <row r="1">
      <c r="A1" s="4" t="inlineStr">
        <is>
          <t>Bid summary</t>
        </is>
      </c>
    </row>
    <row r="3">
      <c r="A3" t="inlineStr">
        <is>
          <t>Job</t>
        </is>
      </c>
      <c r="B3" s="5" t="inlineStr">
        <is>
          <t>3 bed ranch, 14 Birch Lane (example)</t>
        </is>
      </c>
    </row>
    <row r="4">
      <c r="A4" t="inlineStr">
        <is>
          <t>Labor rate, $/hr</t>
        </is>
      </c>
      <c r="B4" s="6" t="n">
        <v>95</v>
      </c>
    </row>
    <row r="5">
      <c r="A5" t="inlineStr">
        <is>
          <t>Overhead and profit, %</t>
        </is>
      </c>
      <c r="B5" s="7" t="n">
        <v>0.22</v>
      </c>
    </row>
    <row r="6">
      <c r="A6" t="inlineStr">
        <is>
          <t>Price cutoff, days</t>
        </is>
      </c>
      <c r="B6" s="5" t="n">
        <v>30</v>
      </c>
    </row>
    <row r="7">
      <c r="A7" t="inlineStr">
        <is>
          <t>Permit and misc, $</t>
        </is>
      </c>
      <c r="B7" s="6" t="n">
        <v>450</v>
      </c>
    </row>
    <row r="9">
      <c r="A9" s="8" t="inlineStr">
        <is>
          <t>Assembly</t>
        </is>
      </c>
      <c r="B9" s="8" t="inlineStr">
        <is>
          <t>Count</t>
        </is>
      </c>
      <c r="C9" s="8" t="inlineStr">
        <is>
          <t>Material each</t>
        </is>
      </c>
      <c r="D9" s="8" t="inlineStr">
        <is>
          <t>Material</t>
        </is>
      </c>
      <c r="E9" s="8" t="inlineStr">
        <is>
          <t>Labor hr each</t>
        </is>
      </c>
      <c r="F9" s="8" t="inlineStr">
        <is>
          <t>Labor hr</t>
        </is>
      </c>
    </row>
    <row r="10">
      <c r="A10" t="inlineStr">
        <is>
          <t>Duplex receptacle, 20A</t>
        </is>
      </c>
      <c r="B10">
        <f>Takeoff!B15</f>
        <v/>
      </c>
      <c r="C10" s="9">
        <f>IFERROR(VLOOKUP(A10,Assemblies!$K$2:$M$40,2,FALSE),0)</f>
        <v/>
      </c>
      <c r="D10" s="10">
        <f>B10*C10</f>
        <v/>
      </c>
      <c r="E10">
        <f>IFERROR(VLOOKUP(A10,Assemblies!$K$2:$M$40,3,FALSE),0)</f>
        <v/>
      </c>
      <c r="F10" s="11">
        <f>B10*E10</f>
        <v/>
      </c>
    </row>
    <row r="11">
      <c r="A11" t="inlineStr">
        <is>
          <t>GFCI receptacle, 20A</t>
        </is>
      </c>
      <c r="B11">
        <f>Takeoff!C15</f>
        <v/>
      </c>
      <c r="C11" s="9">
        <f>IFERROR(VLOOKUP(A11,Assemblies!$K$2:$M$40,2,FALSE),0)</f>
        <v/>
      </c>
      <c r="D11" s="10">
        <f>B11*C11</f>
        <v/>
      </c>
      <c r="E11">
        <f>IFERROR(VLOOKUP(A11,Assemblies!$K$2:$M$40,3,FALSE),0)</f>
        <v/>
      </c>
      <c r="F11" s="11">
        <f>B11*E11</f>
        <v/>
      </c>
    </row>
    <row r="12">
      <c r="A12" t="inlineStr">
        <is>
          <t>Single-pole switch</t>
        </is>
      </c>
      <c r="B12">
        <f>Takeoff!D15</f>
        <v/>
      </c>
      <c r="C12" s="9">
        <f>IFERROR(VLOOKUP(A12,Assemblies!$K$2:$M$40,2,FALSE),0)</f>
        <v/>
      </c>
      <c r="D12" s="10">
        <f>B12*C12</f>
        <v/>
      </c>
      <c r="E12">
        <f>IFERROR(VLOOKUP(A12,Assemblies!$K$2:$M$40,3,FALSE),0)</f>
        <v/>
      </c>
      <c r="F12" s="11">
        <f>B12*E12</f>
        <v/>
      </c>
    </row>
    <row r="13">
      <c r="A13" t="inlineStr">
        <is>
          <t>3-way switch</t>
        </is>
      </c>
      <c r="B13">
        <f>Takeoff!E15</f>
        <v/>
      </c>
      <c r="C13" s="9">
        <f>IFERROR(VLOOKUP(A13,Assemblies!$K$2:$M$40,2,FALSE),0)</f>
        <v/>
      </c>
      <c r="D13" s="10">
        <f>B13*C13</f>
        <v/>
      </c>
      <c r="E13">
        <f>IFERROR(VLOOKUP(A13,Assemblies!$K$2:$M$40,3,FALSE),0)</f>
        <v/>
      </c>
      <c r="F13" s="11">
        <f>B13*E13</f>
        <v/>
      </c>
    </row>
    <row r="14">
      <c r="A14" t="inlineStr">
        <is>
          <t>6 in LED wafer light</t>
        </is>
      </c>
      <c r="B14">
        <f>Takeoff!F15</f>
        <v/>
      </c>
      <c r="C14" s="9">
        <f>IFERROR(VLOOKUP(A14,Assemblies!$K$2:$M$40,2,FALSE),0)</f>
        <v/>
      </c>
      <c r="D14" s="10">
        <f>B14*C14</f>
        <v/>
      </c>
      <c r="E14">
        <f>IFERROR(VLOOKUP(A14,Assemblies!$K$2:$M$40,3,FALSE),0)</f>
        <v/>
      </c>
      <c r="F14" s="11">
        <f>B14*E14</f>
        <v/>
      </c>
    </row>
    <row r="15">
      <c r="A15" t="inlineStr">
        <is>
          <t>Ceiling fan box and fixture wiring</t>
        </is>
      </c>
      <c r="B15">
        <f>Takeoff!G15</f>
        <v/>
      </c>
      <c r="C15" s="9">
        <f>IFERROR(VLOOKUP(A15,Assemblies!$K$2:$M$40,2,FALSE),0)</f>
        <v/>
      </c>
      <c r="D15" s="10">
        <f>B15*C15</f>
        <v/>
      </c>
      <c r="E15">
        <f>IFERROR(VLOOKUP(A15,Assemblies!$K$2:$M$40,3,FALSE),0)</f>
        <v/>
      </c>
      <c r="F15" s="11">
        <f>B15*E15</f>
        <v/>
      </c>
    </row>
    <row r="16">
      <c r="A16" t="inlineStr">
        <is>
          <t>Smoke / CO detector, interconnected</t>
        </is>
      </c>
      <c r="B16">
        <f>Takeoff!H15</f>
        <v/>
      </c>
      <c r="C16" s="9">
        <f>IFERROR(VLOOKUP(A16,Assemblies!$K$2:$M$40,2,FALSE),0)</f>
        <v/>
      </c>
      <c r="D16" s="10">
        <f>B16*C16</f>
        <v/>
      </c>
      <c r="E16">
        <f>IFERROR(VLOOKUP(A16,Assemblies!$K$2:$M$40,3,FALSE),0)</f>
        <v/>
      </c>
      <c r="F16" s="11">
        <f>B16*E16</f>
        <v/>
      </c>
    </row>
    <row r="17">
      <c r="A17" t="inlineStr">
        <is>
          <t>Bath exhaust fan</t>
        </is>
      </c>
      <c r="B17">
        <f>Takeoff!I15</f>
        <v/>
      </c>
      <c r="C17" s="9">
        <f>IFERROR(VLOOKUP(A17,Assemblies!$K$2:$M$40,2,FALSE),0)</f>
        <v/>
      </c>
      <c r="D17" s="10">
        <f>B17*C17</f>
        <v/>
      </c>
      <c r="E17">
        <f>IFERROR(VLOOKUP(A17,Assemblies!$K$2:$M$40,3,FALSE),0)</f>
        <v/>
      </c>
      <c r="F17" s="11">
        <f>B17*E17</f>
        <v/>
      </c>
    </row>
    <row r="18">
      <c r="A18" t="inlineStr">
        <is>
          <t>Range circuit, 50A</t>
        </is>
      </c>
      <c r="B18">
        <f>Takeoff!J15</f>
        <v/>
      </c>
      <c r="C18" s="9">
        <f>IFERROR(VLOOKUP(A18,Assemblies!$K$2:$M$40,2,FALSE),0)</f>
        <v/>
      </c>
      <c r="D18" s="10">
        <f>B18*C18</f>
        <v/>
      </c>
      <c r="E18">
        <f>IFERROR(VLOOKUP(A18,Assemblies!$K$2:$M$40,3,FALSE),0)</f>
        <v/>
      </c>
      <c r="F18" s="11">
        <f>B18*E18</f>
        <v/>
      </c>
    </row>
    <row r="19">
      <c r="A19" t="inlineStr">
        <is>
          <t>Dryer circuit, 30A</t>
        </is>
      </c>
      <c r="B19">
        <f>Takeoff!K15</f>
        <v/>
      </c>
      <c r="C19" s="9">
        <f>IFERROR(VLOOKUP(A19,Assemblies!$K$2:$M$40,2,FALSE),0)</f>
        <v/>
      </c>
      <c r="D19" s="10">
        <f>B19*C19</f>
        <v/>
      </c>
      <c r="E19">
        <f>IFERROR(VLOOKUP(A19,Assemblies!$K$2:$M$40,3,FALSE),0)</f>
        <v/>
      </c>
      <c r="F19" s="11">
        <f>B19*E19</f>
        <v/>
      </c>
    </row>
    <row r="20">
      <c r="A20" t="inlineStr">
        <is>
          <t>20A home run</t>
        </is>
      </c>
      <c r="B20">
        <f>Takeoff!L15</f>
        <v/>
      </c>
      <c r="C20" s="9">
        <f>IFERROR(VLOOKUP(A20,Assemblies!$K$2:$M$40,2,FALSE),0)</f>
        <v/>
      </c>
      <c r="D20" s="10">
        <f>B20*C20</f>
        <v/>
      </c>
      <c r="E20">
        <f>IFERROR(VLOOKUP(A20,Assemblies!$K$2:$M$40,3,FALSE),0)</f>
        <v/>
      </c>
      <c r="F20" s="11">
        <f>B20*E20</f>
        <v/>
      </c>
    </row>
    <row r="21">
      <c r="A21" t="inlineStr">
        <is>
          <t>200A service, 40 space</t>
        </is>
      </c>
      <c r="B21">
        <f>Takeoff!M15</f>
        <v/>
      </c>
      <c r="C21" s="9">
        <f>IFERROR(VLOOKUP(A21,Assemblies!$K$2:$M$40,2,FALSE),0)</f>
        <v/>
      </c>
      <c r="D21" s="10">
        <f>B21*C21</f>
        <v/>
      </c>
      <c r="E21">
        <f>IFERROR(VLOOKUP(A21,Assemblies!$K$2:$M$40,3,FALSE),0)</f>
        <v/>
      </c>
      <c r="F21" s="11">
        <f>B21*E21</f>
        <v/>
      </c>
    </row>
    <row r="23">
      <c r="A23" t="inlineStr">
        <is>
          <t>Material</t>
        </is>
      </c>
      <c r="B23" s="10">
        <f>SUM(D10:D21)</f>
        <v/>
      </c>
    </row>
    <row r="24">
      <c r="A24" t="inlineStr">
        <is>
          <t>Labor hours</t>
        </is>
      </c>
      <c r="B24" s="11">
        <f>SUM(F10:F21)</f>
        <v/>
      </c>
    </row>
    <row r="25">
      <c r="A25" t="inlineStr">
        <is>
          <t>Labor</t>
        </is>
      </c>
      <c r="B25" s="10">
        <f>B24*B4</f>
        <v/>
      </c>
    </row>
    <row r="26">
      <c r="A26" t="inlineStr">
        <is>
          <t>Permit and misc</t>
        </is>
      </c>
      <c r="B26" s="10">
        <f>B7</f>
        <v/>
      </c>
    </row>
    <row r="27">
      <c r="A27" s="12" t="inlineStr">
        <is>
          <t>Subtotal</t>
        </is>
      </c>
      <c r="B27" s="13">
        <f>B23+B25+B26</f>
        <v/>
      </c>
    </row>
    <row r="28">
      <c r="A28" t="inlineStr">
        <is>
          <t>Overhead and profit</t>
        </is>
      </c>
      <c r="B28" s="10">
        <f>B27*B5</f>
        <v/>
      </c>
    </row>
    <row r="29">
      <c r="A29" s="14" t="inlineStr">
        <is>
          <t>BID</t>
        </is>
      </c>
      <c r="B29" s="15">
        <f>B27+B28</f>
        <v/>
      </c>
    </row>
    <row r="30">
      <c r="A30" t="inlineStr">
        <is>
          <t>Prices older than the cutoff</t>
        </is>
      </c>
      <c r="B30" s="16">
        <f>COUNTIF(Prices!F2:F200,"OLD*")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6" customWidth="1" min="3" max="3"/>
    <col width="6" customWidth="1" min="4" max="4"/>
    <col width="11" customWidth="1" min="5" max="5"/>
    <col width="11" customWidth="1" min="6" max="6"/>
    <col width="11" customWidth="1" min="7" max="7"/>
    <col width="9" customWidth="1" min="8" max="8"/>
    <col width="9" customWidth="1" min="9" max="9"/>
    <col width="3" customWidth="1" min="10" max="10"/>
    <col width="34" customWidth="1" min="11" max="11"/>
    <col width="12" customWidth="1" min="12" max="12"/>
    <col width="10" customWidth="1" min="13" max="13"/>
  </cols>
  <sheetData>
    <row r="1">
      <c r="A1" s="8" t="inlineStr">
        <is>
          <t>Assembly</t>
        </is>
      </c>
      <c r="B1" s="8" t="inlineStr">
        <is>
          <t>Part</t>
        </is>
      </c>
      <c r="C1" s="8" t="inlineStr">
        <is>
          <t>Qty</t>
        </is>
      </c>
      <c r="D1" s="8" t="inlineStr">
        <is>
          <t>Unit</t>
        </is>
      </c>
      <c r="E1" s="8" t="inlineStr">
        <is>
          <t>Unit cost</t>
        </is>
      </c>
      <c r="F1" s="8" t="inlineStr">
        <is>
          <t>Line cost</t>
        </is>
      </c>
      <c r="G1" s="8" t="inlineStr">
        <is>
          <t>Rough-in hr</t>
        </is>
      </c>
      <c r="H1" s="8" t="inlineStr">
        <is>
          <t>Trim hr</t>
        </is>
      </c>
      <c r="I1" s="8" t="inlineStr">
        <is>
          <t>Labor hr</t>
        </is>
      </c>
      <c r="K1" s="17" t="inlineStr">
        <is>
          <t>Assembly</t>
        </is>
      </c>
      <c r="L1" s="17" t="inlineStr">
        <is>
          <t>Material</t>
        </is>
      </c>
      <c r="M1" s="17" t="inlineStr">
        <is>
          <t>Labor hr</t>
        </is>
      </c>
    </row>
    <row r="2">
      <c r="A2" s="12" t="inlineStr">
        <is>
          <t>Duplex receptacle, 20A</t>
        </is>
      </c>
      <c r="B2" t="inlineStr">
        <is>
          <t>1-gang new work box, 20 cu in</t>
        </is>
      </c>
      <c r="C2" t="n">
        <v>1</v>
      </c>
      <c r="D2" t="inlineStr">
        <is>
          <t>ea</t>
        </is>
      </c>
      <c r="E2" s="9">
        <f>IFERROR(VLOOKUP(B2,Prices!$A$2:$C$200,3,FALSE),0)</f>
        <v/>
      </c>
      <c r="F2" s="9">
        <f>C2*E2</f>
        <v/>
      </c>
      <c r="G2" s="5" t="n">
        <v>0.25</v>
      </c>
      <c r="H2" s="5" t="n">
        <v>0.15</v>
      </c>
      <c r="I2">
        <f>G2+H2</f>
        <v/>
      </c>
      <c r="K2" t="inlineStr">
        <is>
          <t>Duplex receptacle, 20A</t>
        </is>
      </c>
      <c r="L2" s="9">
        <f>SUM(F2:F7)</f>
        <v/>
      </c>
      <c r="M2">
        <f>I2</f>
        <v/>
      </c>
    </row>
    <row r="3">
      <c r="B3" t="inlineStr">
        <is>
          <t>20A duplex receptacle, TR</t>
        </is>
      </c>
      <c r="C3" t="n">
        <v>1</v>
      </c>
      <c r="D3" t="inlineStr">
        <is>
          <t>ea</t>
        </is>
      </c>
      <c r="E3" s="9">
        <f>IFERROR(VLOOKUP(B3,Prices!$A$2:$C$200,3,FALSE),0)</f>
        <v/>
      </c>
      <c r="F3" s="9">
        <f>C3*E3</f>
        <v/>
      </c>
      <c r="K3" t="inlineStr">
        <is>
          <t>GFCI receptacle, 20A</t>
        </is>
      </c>
      <c r="L3" s="9">
        <f>SUM(F8:F13)</f>
        <v/>
      </c>
      <c r="M3">
        <f>I8</f>
        <v/>
      </c>
    </row>
    <row r="4">
      <c r="B4" t="inlineStr">
        <is>
          <t>Nylon wall plate, 1-gang</t>
        </is>
      </c>
      <c r="C4" t="n">
        <v>1</v>
      </c>
      <c r="D4" t="inlineStr">
        <is>
          <t>ea</t>
        </is>
      </c>
      <c r="E4" s="9">
        <f>IFERROR(VLOOKUP(B4,Prices!$A$2:$C$200,3,FALSE),0)</f>
        <v/>
      </c>
      <c r="F4" s="9">
        <f>C4*E4</f>
        <v/>
      </c>
      <c r="K4" t="inlineStr">
        <is>
          <t>Single-pole switch</t>
        </is>
      </c>
      <c r="L4" s="9">
        <f>SUM(F14:F19)</f>
        <v/>
      </c>
      <c r="M4">
        <f>I14</f>
        <v/>
      </c>
    </row>
    <row r="5">
      <c r="B5" t="inlineStr">
        <is>
          <t>12-2 NM-B cable</t>
        </is>
      </c>
      <c r="C5" t="n">
        <v>25</v>
      </c>
      <c r="D5" t="inlineStr">
        <is>
          <t>ft</t>
        </is>
      </c>
      <c r="E5" s="9">
        <f>IFERROR(VLOOKUP(B5,Prices!$A$2:$C$200,3,FALSE),0)</f>
        <v/>
      </c>
      <c r="F5" s="9">
        <f>C5*E5</f>
        <v/>
      </c>
      <c r="K5" t="inlineStr">
        <is>
          <t>3-way switch</t>
        </is>
      </c>
      <c r="L5" s="9">
        <f>SUM(F20:F25)</f>
        <v/>
      </c>
      <c r="M5">
        <f>I20</f>
        <v/>
      </c>
    </row>
    <row r="6">
      <c r="B6" t="inlineStr">
        <is>
          <t>Wire connectors</t>
        </is>
      </c>
      <c r="C6" t="n">
        <v>3</v>
      </c>
      <c r="D6" t="inlineStr">
        <is>
          <t>ea</t>
        </is>
      </c>
      <c r="E6" s="9">
        <f>IFERROR(VLOOKUP(B6,Prices!$A$2:$C$200,3,FALSE),0)</f>
        <v/>
      </c>
      <c r="F6" s="9">
        <f>C6*E6</f>
        <v/>
      </c>
      <c r="K6" t="inlineStr">
        <is>
          <t>6 in LED wafer light</t>
        </is>
      </c>
      <c r="L6" s="9">
        <f>SUM(F26:F29)</f>
        <v/>
      </c>
      <c r="M6">
        <f>I26</f>
        <v/>
      </c>
    </row>
    <row r="7">
      <c r="B7" t="inlineStr">
        <is>
          <t>Cable staples</t>
        </is>
      </c>
      <c r="C7" t="n">
        <v>4</v>
      </c>
      <c r="D7" t="inlineStr">
        <is>
          <t>ea</t>
        </is>
      </c>
      <c r="E7" s="9">
        <f>IFERROR(VLOOKUP(B7,Prices!$A$2:$C$200,3,FALSE),0)</f>
        <v/>
      </c>
      <c r="F7" s="9">
        <f>C7*E7</f>
        <v/>
      </c>
      <c r="K7" t="inlineStr">
        <is>
          <t>Ceiling fan box and fixture wiring</t>
        </is>
      </c>
      <c r="L7" s="9">
        <f>SUM(F30:F33)</f>
        <v/>
      </c>
      <c r="M7">
        <f>I30</f>
        <v/>
      </c>
    </row>
    <row r="8">
      <c r="A8" s="12" t="inlineStr">
        <is>
          <t>GFCI receptacle, 20A</t>
        </is>
      </c>
      <c r="B8" t="inlineStr">
        <is>
          <t>1-gang new work box, 20 cu in</t>
        </is>
      </c>
      <c r="C8" t="n">
        <v>1</v>
      </c>
      <c r="D8" t="inlineStr">
        <is>
          <t>ea</t>
        </is>
      </c>
      <c r="E8" s="9">
        <f>IFERROR(VLOOKUP(B8,Prices!$A$2:$C$200,3,FALSE),0)</f>
        <v/>
      </c>
      <c r="F8" s="9">
        <f>C8*E8</f>
        <v/>
      </c>
      <c r="G8" s="5" t="n">
        <v>0.3</v>
      </c>
      <c r="H8" s="5" t="n">
        <v>0.2</v>
      </c>
      <c r="I8">
        <f>G8+H8</f>
        <v/>
      </c>
      <c r="K8" t="inlineStr">
        <is>
          <t>Smoke / CO detector, interconnected</t>
        </is>
      </c>
      <c r="L8" s="9">
        <f>SUM(F34:F38)</f>
        <v/>
      </c>
      <c r="M8">
        <f>I34</f>
        <v/>
      </c>
    </row>
    <row r="9">
      <c r="B9" t="inlineStr">
        <is>
          <t>20A GFCI receptacle, TR</t>
        </is>
      </c>
      <c r="C9" t="n">
        <v>1</v>
      </c>
      <c r="D9" t="inlineStr">
        <is>
          <t>ea</t>
        </is>
      </c>
      <c r="E9" s="9">
        <f>IFERROR(VLOOKUP(B9,Prices!$A$2:$C$200,3,FALSE),0)</f>
        <v/>
      </c>
      <c r="F9" s="9">
        <f>C9*E9</f>
        <v/>
      </c>
      <c r="K9" t="inlineStr">
        <is>
          <t>Bath exhaust fan</t>
        </is>
      </c>
      <c r="L9" s="9">
        <f>SUM(F39:F42)</f>
        <v/>
      </c>
      <c r="M9">
        <f>I39</f>
        <v/>
      </c>
    </row>
    <row r="10">
      <c r="B10" t="inlineStr">
        <is>
          <t>Nylon wall plate, 1-gang</t>
        </is>
      </c>
      <c r="C10" t="n">
        <v>1</v>
      </c>
      <c r="D10" t="inlineStr">
        <is>
          <t>ea</t>
        </is>
      </c>
      <c r="E10" s="9">
        <f>IFERROR(VLOOKUP(B10,Prices!$A$2:$C$200,3,FALSE),0)</f>
        <v/>
      </c>
      <c r="F10" s="9">
        <f>C10*E10</f>
        <v/>
      </c>
      <c r="K10" t="inlineStr">
        <is>
          <t>Range circuit, 50A</t>
        </is>
      </c>
      <c r="L10" s="9">
        <f>SUM(F43:F46)</f>
        <v/>
      </c>
      <c r="M10">
        <f>I43</f>
        <v/>
      </c>
    </row>
    <row r="11">
      <c r="B11" t="inlineStr">
        <is>
          <t>12-2 NM-B cable</t>
        </is>
      </c>
      <c r="C11" t="n">
        <v>25</v>
      </c>
      <c r="D11" t="inlineStr">
        <is>
          <t>ft</t>
        </is>
      </c>
      <c r="E11" s="9">
        <f>IFERROR(VLOOKUP(B11,Prices!$A$2:$C$200,3,FALSE),0)</f>
        <v/>
      </c>
      <c r="F11" s="9">
        <f>C11*E11</f>
        <v/>
      </c>
      <c r="K11" t="inlineStr">
        <is>
          <t>Dryer circuit, 30A</t>
        </is>
      </c>
      <c r="L11" s="9">
        <f>SUM(F47:F50)</f>
        <v/>
      </c>
      <c r="M11">
        <f>I47</f>
        <v/>
      </c>
    </row>
    <row r="12">
      <c r="B12" t="inlineStr">
        <is>
          <t>Wire connectors</t>
        </is>
      </c>
      <c r="C12" t="n">
        <v>3</v>
      </c>
      <c r="D12" t="inlineStr">
        <is>
          <t>ea</t>
        </is>
      </c>
      <c r="E12" s="9">
        <f>IFERROR(VLOOKUP(B12,Prices!$A$2:$C$200,3,FALSE),0)</f>
        <v/>
      </c>
      <c r="F12" s="9">
        <f>C12*E12</f>
        <v/>
      </c>
      <c r="K12" t="inlineStr">
        <is>
          <t>20A home run</t>
        </is>
      </c>
      <c r="L12" s="9">
        <f>SUM(F51:F53)</f>
        <v/>
      </c>
      <c r="M12">
        <f>I51</f>
        <v/>
      </c>
    </row>
    <row r="13">
      <c r="B13" t="inlineStr">
        <is>
          <t>Cable staples</t>
        </is>
      </c>
      <c r="C13" t="n">
        <v>4</v>
      </c>
      <c r="D13" t="inlineStr">
        <is>
          <t>ea</t>
        </is>
      </c>
      <c r="E13" s="9">
        <f>IFERROR(VLOOKUP(B13,Prices!$A$2:$C$200,3,FALSE),0)</f>
        <v/>
      </c>
      <c r="F13" s="9">
        <f>C13*E13</f>
        <v/>
      </c>
      <c r="K13" t="inlineStr">
        <is>
          <t>200A service, 40 space</t>
        </is>
      </c>
      <c r="L13" s="9">
        <f>SUM(F54:F59)</f>
        <v/>
      </c>
      <c r="M13">
        <f>I54</f>
        <v/>
      </c>
    </row>
    <row r="14">
      <c r="A14" s="12" t="inlineStr">
        <is>
          <t>Single-pole switch</t>
        </is>
      </c>
      <c r="B14" t="inlineStr">
        <is>
          <t>1-gang new work box, 20 cu in</t>
        </is>
      </c>
      <c r="C14" t="n">
        <v>1</v>
      </c>
      <c r="D14" t="inlineStr">
        <is>
          <t>ea</t>
        </is>
      </c>
      <c r="E14" s="9">
        <f>IFERROR(VLOOKUP(B14,Prices!$A$2:$C$200,3,FALSE),0)</f>
        <v/>
      </c>
      <c r="F14" s="9">
        <f>C14*E14</f>
        <v/>
      </c>
      <c r="G14" s="5" t="n">
        <v>0.2</v>
      </c>
      <c r="H14" s="5" t="n">
        <v>0.15</v>
      </c>
      <c r="I14">
        <f>G14+H14</f>
        <v/>
      </c>
    </row>
    <row r="15">
      <c r="B15" t="inlineStr">
        <is>
          <t>Single-pole switch, 15A</t>
        </is>
      </c>
      <c r="C15" t="n">
        <v>1</v>
      </c>
      <c r="D15" t="inlineStr">
        <is>
          <t>ea</t>
        </is>
      </c>
      <c r="E15" s="9">
        <f>IFERROR(VLOOKUP(B15,Prices!$A$2:$C$200,3,FALSE),0)</f>
        <v/>
      </c>
      <c r="F15" s="9">
        <f>C15*E15</f>
        <v/>
      </c>
    </row>
    <row r="16">
      <c r="B16" t="inlineStr">
        <is>
          <t>Nylon wall plate, 1-gang</t>
        </is>
      </c>
      <c r="C16" t="n">
        <v>1</v>
      </c>
      <c r="D16" t="inlineStr">
        <is>
          <t>ea</t>
        </is>
      </c>
      <c r="E16" s="9">
        <f>IFERROR(VLOOKUP(B16,Prices!$A$2:$C$200,3,FALSE),0)</f>
        <v/>
      </c>
      <c r="F16" s="9">
        <f>C16*E16</f>
        <v/>
      </c>
    </row>
    <row r="17">
      <c r="B17" t="inlineStr">
        <is>
          <t>14-2 NM-B cable</t>
        </is>
      </c>
      <c r="C17" t="n">
        <v>20</v>
      </c>
      <c r="D17" t="inlineStr">
        <is>
          <t>ft</t>
        </is>
      </c>
      <c r="E17" s="9">
        <f>IFERROR(VLOOKUP(B17,Prices!$A$2:$C$200,3,FALSE),0)</f>
        <v/>
      </c>
      <c r="F17" s="9">
        <f>C17*E17</f>
        <v/>
      </c>
    </row>
    <row r="18">
      <c r="B18" t="inlineStr">
        <is>
          <t>Wire connectors</t>
        </is>
      </c>
      <c r="C18" t="n">
        <v>2</v>
      </c>
      <c r="D18" t="inlineStr">
        <is>
          <t>ea</t>
        </is>
      </c>
      <c r="E18" s="9">
        <f>IFERROR(VLOOKUP(B18,Prices!$A$2:$C$200,3,FALSE),0)</f>
        <v/>
      </c>
      <c r="F18" s="9">
        <f>C18*E18</f>
        <v/>
      </c>
    </row>
    <row r="19">
      <c r="B19" t="inlineStr">
        <is>
          <t>Cable staples</t>
        </is>
      </c>
      <c r="C19" t="n">
        <v>3</v>
      </c>
      <c r="D19" t="inlineStr">
        <is>
          <t>ea</t>
        </is>
      </c>
      <c r="E19" s="9">
        <f>IFERROR(VLOOKUP(B19,Prices!$A$2:$C$200,3,FALSE),0)</f>
        <v/>
      </c>
      <c r="F19" s="9">
        <f>C19*E19</f>
        <v/>
      </c>
    </row>
    <row r="20">
      <c r="A20" s="12" t="inlineStr">
        <is>
          <t>3-way switch</t>
        </is>
      </c>
      <c r="B20" t="inlineStr">
        <is>
          <t>1-gang new work box, 20 cu in</t>
        </is>
      </c>
      <c r="C20" t="n">
        <v>1</v>
      </c>
      <c r="D20" t="inlineStr">
        <is>
          <t>ea</t>
        </is>
      </c>
      <c r="E20" s="9">
        <f>IFERROR(VLOOKUP(B20,Prices!$A$2:$C$200,3,FALSE),0)</f>
        <v/>
      </c>
      <c r="F20" s="9">
        <f>C20*E20</f>
        <v/>
      </c>
      <c r="G20" s="5" t="n">
        <v>0.3</v>
      </c>
      <c r="H20" s="5" t="n">
        <v>0.2</v>
      </c>
      <c r="I20">
        <f>G20+H20</f>
        <v/>
      </c>
    </row>
    <row r="21">
      <c r="B21" t="inlineStr">
        <is>
          <t>3-way switch, 15A</t>
        </is>
      </c>
      <c r="C21" t="n">
        <v>1</v>
      </c>
      <c r="D21" t="inlineStr">
        <is>
          <t>ea</t>
        </is>
      </c>
      <c r="E21" s="9">
        <f>IFERROR(VLOOKUP(B21,Prices!$A$2:$C$200,3,FALSE),0)</f>
        <v/>
      </c>
      <c r="F21" s="9">
        <f>C21*E21</f>
        <v/>
      </c>
    </row>
    <row r="22">
      <c r="B22" t="inlineStr">
        <is>
          <t>Nylon wall plate, 1-gang</t>
        </is>
      </c>
      <c r="C22" t="n">
        <v>1</v>
      </c>
      <c r="D22" t="inlineStr">
        <is>
          <t>ea</t>
        </is>
      </c>
      <c r="E22" s="9">
        <f>IFERROR(VLOOKUP(B22,Prices!$A$2:$C$200,3,FALSE),0)</f>
        <v/>
      </c>
      <c r="F22" s="9">
        <f>C22*E22</f>
        <v/>
      </c>
    </row>
    <row r="23">
      <c r="B23" t="inlineStr">
        <is>
          <t>14-3 NM-B cable</t>
        </is>
      </c>
      <c r="C23" t="n">
        <v>25</v>
      </c>
      <c r="D23" t="inlineStr">
        <is>
          <t>ft</t>
        </is>
      </c>
      <c r="E23" s="9">
        <f>IFERROR(VLOOKUP(B23,Prices!$A$2:$C$200,3,FALSE),0)</f>
        <v/>
      </c>
      <c r="F23" s="9">
        <f>C23*E23</f>
        <v/>
      </c>
    </row>
    <row r="24">
      <c r="B24" t="inlineStr">
        <is>
          <t>Wire connectors</t>
        </is>
      </c>
      <c r="C24" t="n">
        <v>3</v>
      </c>
      <c r="D24" t="inlineStr">
        <is>
          <t>ea</t>
        </is>
      </c>
      <c r="E24" s="9">
        <f>IFERROR(VLOOKUP(B24,Prices!$A$2:$C$200,3,FALSE),0)</f>
        <v/>
      </c>
      <c r="F24" s="9">
        <f>C24*E24</f>
        <v/>
      </c>
    </row>
    <row r="25">
      <c r="B25" t="inlineStr">
        <is>
          <t>Cable staples</t>
        </is>
      </c>
      <c r="C25" t="n">
        <v>4</v>
      </c>
      <c r="D25" t="inlineStr">
        <is>
          <t>ea</t>
        </is>
      </c>
      <c r="E25" s="9">
        <f>IFERROR(VLOOKUP(B25,Prices!$A$2:$C$200,3,FALSE),0)</f>
        <v/>
      </c>
      <c r="F25" s="9">
        <f>C25*E25</f>
        <v/>
      </c>
    </row>
    <row r="26">
      <c r="A26" s="12" t="inlineStr">
        <is>
          <t>6 in LED wafer light</t>
        </is>
      </c>
      <c r="B26" t="inlineStr">
        <is>
          <t>6 in LED wafer light, 3000K, with box</t>
        </is>
      </c>
      <c r="C26" t="n">
        <v>1</v>
      </c>
      <c r="D26" t="inlineStr">
        <is>
          <t>ea</t>
        </is>
      </c>
      <c r="E26" s="9">
        <f>IFERROR(VLOOKUP(B26,Prices!$A$2:$C$200,3,FALSE),0)</f>
        <v/>
      </c>
      <c r="F26" s="9">
        <f>C26*E26</f>
        <v/>
      </c>
      <c r="G26" s="5" t="n">
        <v>0.35</v>
      </c>
      <c r="H26" s="5" t="n">
        <v>0.25</v>
      </c>
      <c r="I26">
        <f>G26+H26</f>
        <v/>
      </c>
    </row>
    <row r="27">
      <c r="B27" t="inlineStr">
        <is>
          <t>14-2 NM-B cable</t>
        </is>
      </c>
      <c r="C27" t="n">
        <v>18</v>
      </c>
      <c r="D27" t="inlineStr">
        <is>
          <t>ft</t>
        </is>
      </c>
      <c r="E27" s="9">
        <f>IFERROR(VLOOKUP(B27,Prices!$A$2:$C$200,3,FALSE),0)</f>
        <v/>
      </c>
      <c r="F27" s="9">
        <f>C27*E27</f>
        <v/>
      </c>
    </row>
    <row r="28">
      <c r="B28" t="inlineStr">
        <is>
          <t>Wire connectors</t>
        </is>
      </c>
      <c r="C28" t="n">
        <v>2</v>
      </c>
      <c r="D28" t="inlineStr">
        <is>
          <t>ea</t>
        </is>
      </c>
      <c r="E28" s="9">
        <f>IFERROR(VLOOKUP(B28,Prices!$A$2:$C$200,3,FALSE),0)</f>
        <v/>
      </c>
      <c r="F28" s="9">
        <f>C28*E28</f>
        <v/>
      </c>
    </row>
    <row r="29">
      <c r="B29" t="inlineStr">
        <is>
          <t>Cable staples</t>
        </is>
      </c>
      <c r="C29" t="n">
        <v>3</v>
      </c>
      <c r="D29" t="inlineStr">
        <is>
          <t>ea</t>
        </is>
      </c>
      <c r="E29" s="9">
        <f>IFERROR(VLOOKUP(B29,Prices!$A$2:$C$200,3,FALSE),0)</f>
        <v/>
      </c>
      <c r="F29" s="9">
        <f>C29*E29</f>
        <v/>
      </c>
    </row>
    <row r="30">
      <c r="A30" s="12" t="inlineStr">
        <is>
          <t>Ceiling fan box and fixture wiring</t>
        </is>
      </c>
      <c r="B30" t="inlineStr">
        <is>
          <t>Fan-rated ceiling box</t>
        </is>
      </c>
      <c r="C30" t="n">
        <v>1</v>
      </c>
      <c r="D30" t="inlineStr">
        <is>
          <t>ea</t>
        </is>
      </c>
      <c r="E30" s="9">
        <f>IFERROR(VLOOKUP(B30,Prices!$A$2:$C$200,3,FALSE),0)</f>
        <v/>
      </c>
      <c r="F30" s="9">
        <f>C30*E30</f>
        <v/>
      </c>
      <c r="G30" s="5" t="n">
        <v>0.4</v>
      </c>
      <c r="H30" s="5" t="n">
        <v>0.3</v>
      </c>
      <c r="I30">
        <f>G30+H30</f>
        <v/>
      </c>
    </row>
    <row r="31">
      <c r="B31" t="inlineStr">
        <is>
          <t>14-3 NM-B cable</t>
        </is>
      </c>
      <c r="C31" t="n">
        <v>25</v>
      </c>
      <c r="D31" t="inlineStr">
        <is>
          <t>ft</t>
        </is>
      </c>
      <c r="E31" s="9">
        <f>IFERROR(VLOOKUP(B31,Prices!$A$2:$C$200,3,FALSE),0)</f>
        <v/>
      </c>
      <c r="F31" s="9">
        <f>C31*E31</f>
        <v/>
      </c>
    </row>
    <row r="32">
      <c r="B32" t="inlineStr">
        <is>
          <t>Wire connectors</t>
        </is>
      </c>
      <c r="C32" t="n">
        <v>4</v>
      </c>
      <c r="D32" t="inlineStr">
        <is>
          <t>ea</t>
        </is>
      </c>
      <c r="E32" s="9">
        <f>IFERROR(VLOOKUP(B32,Prices!$A$2:$C$200,3,FALSE),0)</f>
        <v/>
      </c>
      <c r="F32" s="9">
        <f>C32*E32</f>
        <v/>
      </c>
    </row>
    <row r="33">
      <c r="B33" t="inlineStr">
        <is>
          <t>Cable staples</t>
        </is>
      </c>
      <c r="C33" t="n">
        <v>4</v>
      </c>
      <c r="D33" t="inlineStr">
        <is>
          <t>ea</t>
        </is>
      </c>
      <c r="E33" s="9">
        <f>IFERROR(VLOOKUP(B33,Prices!$A$2:$C$200,3,FALSE),0)</f>
        <v/>
      </c>
      <c r="F33" s="9">
        <f>C33*E33</f>
        <v/>
      </c>
    </row>
    <row r="34">
      <c r="A34" s="12" t="inlineStr">
        <is>
          <t>Smoke / CO detector, interconnected</t>
        </is>
      </c>
      <c r="B34" t="inlineStr">
        <is>
          <t>Smoke/CO detector, hardwired, battery backup</t>
        </is>
      </c>
      <c r="C34" t="n">
        <v>1</v>
      </c>
      <c r="D34" t="inlineStr">
        <is>
          <t>ea</t>
        </is>
      </c>
      <c r="E34" s="9">
        <f>IFERROR(VLOOKUP(B34,Prices!$A$2:$C$200,3,FALSE),0)</f>
        <v/>
      </c>
      <c r="F34" s="9">
        <f>C34*E34</f>
        <v/>
      </c>
      <c r="G34" s="5" t="n">
        <v>0.35</v>
      </c>
      <c r="H34" s="5" t="n">
        <v>0.2</v>
      </c>
      <c r="I34">
        <f>G34+H34</f>
        <v/>
      </c>
    </row>
    <row r="35">
      <c r="B35" t="inlineStr">
        <is>
          <t>4 in round box</t>
        </is>
      </c>
      <c r="C35" t="n">
        <v>1</v>
      </c>
      <c r="D35" t="inlineStr">
        <is>
          <t>ea</t>
        </is>
      </c>
      <c r="E35" s="9">
        <f>IFERROR(VLOOKUP(B35,Prices!$A$2:$C$200,3,FALSE),0)</f>
        <v/>
      </c>
      <c r="F35" s="9">
        <f>C35*E35</f>
        <v/>
      </c>
    </row>
    <row r="36">
      <c r="B36" t="inlineStr">
        <is>
          <t>14-3 NM-B cable</t>
        </is>
      </c>
      <c r="C36" t="n">
        <v>30</v>
      </c>
      <c r="D36" t="inlineStr">
        <is>
          <t>ft</t>
        </is>
      </c>
      <c r="E36" s="9">
        <f>IFERROR(VLOOKUP(B36,Prices!$A$2:$C$200,3,FALSE),0)</f>
        <v/>
      </c>
      <c r="F36" s="9">
        <f>C36*E36</f>
        <v/>
      </c>
    </row>
    <row r="37">
      <c r="B37" t="inlineStr">
        <is>
          <t>Wire connectors</t>
        </is>
      </c>
      <c r="C37" t="n">
        <v>3</v>
      </c>
      <c r="D37" t="inlineStr">
        <is>
          <t>ea</t>
        </is>
      </c>
      <c r="E37" s="9">
        <f>IFERROR(VLOOKUP(B37,Prices!$A$2:$C$200,3,FALSE),0)</f>
        <v/>
      </c>
      <c r="F37" s="9">
        <f>C37*E37</f>
        <v/>
      </c>
    </row>
    <row r="38">
      <c r="B38" t="inlineStr">
        <is>
          <t>Cable staples</t>
        </is>
      </c>
      <c r="C38" t="n">
        <v>4</v>
      </c>
      <c r="D38" t="inlineStr">
        <is>
          <t>ea</t>
        </is>
      </c>
      <c r="E38" s="9">
        <f>IFERROR(VLOOKUP(B38,Prices!$A$2:$C$200,3,FALSE),0)</f>
        <v/>
      </c>
      <c r="F38" s="9">
        <f>C38*E38</f>
        <v/>
      </c>
    </row>
    <row r="39">
      <c r="A39" s="12" t="inlineStr">
        <is>
          <t>Bath exhaust fan</t>
        </is>
      </c>
      <c r="B39" t="inlineStr">
        <is>
          <t>Bath exhaust fan, 80 CFM</t>
        </is>
      </c>
      <c r="C39" t="n">
        <v>1</v>
      </c>
      <c r="D39" t="inlineStr">
        <is>
          <t>ea</t>
        </is>
      </c>
      <c r="E39" s="9">
        <f>IFERROR(VLOOKUP(B39,Prices!$A$2:$C$200,3,FALSE),0)</f>
        <v/>
      </c>
      <c r="F39" s="9">
        <f>C39*E39</f>
        <v/>
      </c>
      <c r="G39" s="5" t="n">
        <v>0.5</v>
      </c>
      <c r="H39" s="5" t="n">
        <v>0.4</v>
      </c>
      <c r="I39">
        <f>G39+H39</f>
        <v/>
      </c>
    </row>
    <row r="40">
      <c r="B40" t="inlineStr">
        <is>
          <t>14-2 NM-B cable</t>
        </is>
      </c>
      <c r="C40" t="n">
        <v>25</v>
      </c>
      <c r="D40" t="inlineStr">
        <is>
          <t>ft</t>
        </is>
      </c>
      <c r="E40" s="9">
        <f>IFERROR(VLOOKUP(B40,Prices!$A$2:$C$200,3,FALSE),0)</f>
        <v/>
      </c>
      <c r="F40" s="9">
        <f>C40*E40</f>
        <v/>
      </c>
    </row>
    <row r="41">
      <c r="B41" t="inlineStr">
        <is>
          <t>4 in duct and cap</t>
        </is>
      </c>
      <c r="C41" t="n">
        <v>1</v>
      </c>
      <c r="D41" t="inlineStr">
        <is>
          <t>ea</t>
        </is>
      </c>
      <c r="E41" s="9">
        <f>IFERROR(VLOOKUP(B41,Prices!$A$2:$C$200,3,FALSE),0)</f>
        <v/>
      </c>
      <c r="F41" s="9">
        <f>C41*E41</f>
        <v/>
      </c>
    </row>
    <row r="42">
      <c r="B42" t="inlineStr">
        <is>
          <t>Wire connectors</t>
        </is>
      </c>
      <c r="C42" t="n">
        <v>2</v>
      </c>
      <c r="D42" t="inlineStr">
        <is>
          <t>ea</t>
        </is>
      </c>
      <c r="E42" s="9">
        <f>IFERROR(VLOOKUP(B42,Prices!$A$2:$C$200,3,FALSE),0)</f>
        <v/>
      </c>
      <c r="F42" s="9">
        <f>C42*E42</f>
        <v/>
      </c>
    </row>
    <row r="43">
      <c r="A43" s="12" t="inlineStr">
        <is>
          <t>Range circuit, 50A</t>
        </is>
      </c>
      <c r="B43" t="inlineStr">
        <is>
          <t>50A range receptacle and box</t>
        </is>
      </c>
      <c r="C43" t="n">
        <v>1</v>
      </c>
      <c r="D43" t="inlineStr">
        <is>
          <t>ea</t>
        </is>
      </c>
      <c r="E43" s="9">
        <f>IFERROR(VLOOKUP(B43,Prices!$A$2:$C$200,3,FALSE),0)</f>
        <v/>
      </c>
      <c r="F43" s="9">
        <f>C43*E43</f>
        <v/>
      </c>
      <c r="G43" s="5" t="n">
        <v>1.2</v>
      </c>
      <c r="H43" s="5" t="n">
        <v>0.4</v>
      </c>
      <c r="I43">
        <f>G43+H43</f>
        <v/>
      </c>
    </row>
    <row r="44">
      <c r="B44" t="inlineStr">
        <is>
          <t>6-3 NM-B cable</t>
        </is>
      </c>
      <c r="C44" t="n">
        <v>40</v>
      </c>
      <c r="D44" t="inlineStr">
        <is>
          <t>ft</t>
        </is>
      </c>
      <c r="E44" s="9">
        <f>IFERROR(VLOOKUP(B44,Prices!$A$2:$C$200,3,FALSE),0)</f>
        <v/>
      </c>
      <c r="F44" s="9">
        <f>C44*E44</f>
        <v/>
      </c>
    </row>
    <row r="45">
      <c r="B45" t="inlineStr">
        <is>
          <t>50A 2-pole breaker</t>
        </is>
      </c>
      <c r="C45" t="n">
        <v>1</v>
      </c>
      <c r="D45" t="inlineStr">
        <is>
          <t>ea</t>
        </is>
      </c>
      <c r="E45" s="9">
        <f>IFERROR(VLOOKUP(B45,Prices!$A$2:$C$200,3,FALSE),0)</f>
        <v/>
      </c>
      <c r="F45" s="9">
        <f>C45*E45</f>
        <v/>
      </c>
    </row>
    <row r="46">
      <c r="B46" t="inlineStr">
        <is>
          <t>Cable staples</t>
        </is>
      </c>
      <c r="C46" t="n">
        <v>6</v>
      </c>
      <c r="D46" t="inlineStr">
        <is>
          <t>ea</t>
        </is>
      </c>
      <c r="E46" s="9">
        <f>IFERROR(VLOOKUP(B46,Prices!$A$2:$C$200,3,FALSE),0)</f>
        <v/>
      </c>
      <c r="F46" s="9">
        <f>C46*E46</f>
        <v/>
      </c>
    </row>
    <row r="47">
      <c r="A47" s="12" t="inlineStr">
        <is>
          <t>Dryer circuit, 30A</t>
        </is>
      </c>
      <c r="B47" t="inlineStr">
        <is>
          <t>30A dryer receptacle and box</t>
        </is>
      </c>
      <c r="C47" t="n">
        <v>1</v>
      </c>
      <c r="D47" t="inlineStr">
        <is>
          <t>ea</t>
        </is>
      </c>
      <c r="E47" s="9">
        <f>IFERROR(VLOOKUP(B47,Prices!$A$2:$C$200,3,FALSE),0)</f>
        <v/>
      </c>
      <c r="F47" s="9">
        <f>C47*E47</f>
        <v/>
      </c>
      <c r="G47" s="5" t="n">
        <v>1</v>
      </c>
      <c r="H47" s="5" t="n">
        <v>0.4</v>
      </c>
      <c r="I47">
        <f>G47+H47</f>
        <v/>
      </c>
    </row>
    <row r="48">
      <c r="B48" t="inlineStr">
        <is>
          <t>10-3 NM-B cable</t>
        </is>
      </c>
      <c r="C48" t="n">
        <v>35</v>
      </c>
      <c r="D48" t="inlineStr">
        <is>
          <t>ft</t>
        </is>
      </c>
      <c r="E48" s="9">
        <f>IFERROR(VLOOKUP(B48,Prices!$A$2:$C$200,3,FALSE),0)</f>
        <v/>
      </c>
      <c r="F48" s="9">
        <f>C48*E48</f>
        <v/>
      </c>
    </row>
    <row r="49">
      <c r="B49" t="inlineStr">
        <is>
          <t>30A 2-pole breaker</t>
        </is>
      </c>
      <c r="C49" t="n">
        <v>1</v>
      </c>
      <c r="D49" t="inlineStr">
        <is>
          <t>ea</t>
        </is>
      </c>
      <c r="E49" s="9">
        <f>IFERROR(VLOOKUP(B49,Prices!$A$2:$C$200,3,FALSE),0)</f>
        <v/>
      </c>
      <c r="F49" s="9">
        <f>C49*E49</f>
        <v/>
      </c>
    </row>
    <row r="50">
      <c r="B50" t="inlineStr">
        <is>
          <t>Cable staples</t>
        </is>
      </c>
      <c r="C50" t="n">
        <v>5</v>
      </c>
      <c r="D50" t="inlineStr">
        <is>
          <t>ea</t>
        </is>
      </c>
      <c r="E50" s="9">
        <f>IFERROR(VLOOKUP(B50,Prices!$A$2:$C$200,3,FALSE),0)</f>
        <v/>
      </c>
      <c r="F50" s="9">
        <f>C50*E50</f>
        <v/>
      </c>
    </row>
    <row r="51">
      <c r="A51" s="12" t="inlineStr">
        <is>
          <t>20A home run</t>
        </is>
      </c>
      <c r="B51" t="inlineStr">
        <is>
          <t>12-2 NM-B cable</t>
        </is>
      </c>
      <c r="C51" t="n">
        <v>60</v>
      </c>
      <c r="D51" t="inlineStr">
        <is>
          <t>ft</t>
        </is>
      </c>
      <c r="E51" s="9">
        <f>IFERROR(VLOOKUP(B51,Prices!$A$2:$C$200,3,FALSE),0)</f>
        <v/>
      </c>
      <c r="F51" s="9">
        <f>C51*E51</f>
        <v/>
      </c>
      <c r="G51" s="5" t="n">
        <v>0.6</v>
      </c>
      <c r="H51" s="5" t="n">
        <v>0.1</v>
      </c>
      <c r="I51">
        <f>G51+H51</f>
        <v/>
      </c>
    </row>
    <row r="52">
      <c r="B52" t="inlineStr">
        <is>
          <t>20A AFCI breaker</t>
        </is>
      </c>
      <c r="C52" t="n">
        <v>1</v>
      </c>
      <c r="D52" t="inlineStr">
        <is>
          <t>ea</t>
        </is>
      </c>
      <c r="E52" s="9">
        <f>IFERROR(VLOOKUP(B52,Prices!$A$2:$C$200,3,FALSE),0)</f>
        <v/>
      </c>
      <c r="F52" s="9">
        <f>C52*E52</f>
        <v/>
      </c>
    </row>
    <row r="53">
      <c r="B53" t="inlineStr">
        <is>
          <t>Cable staples</t>
        </is>
      </c>
      <c r="C53" t="n">
        <v>8</v>
      </c>
      <c r="D53" t="inlineStr">
        <is>
          <t>ea</t>
        </is>
      </c>
      <c r="E53" s="9">
        <f>IFERROR(VLOOKUP(B53,Prices!$A$2:$C$200,3,FALSE),0)</f>
        <v/>
      </c>
      <c r="F53" s="9">
        <f>C53*E53</f>
        <v/>
      </c>
    </row>
    <row r="54">
      <c r="A54" s="12" t="inlineStr">
        <is>
          <t>200A service, 40 space</t>
        </is>
      </c>
      <c r="B54" t="inlineStr">
        <is>
          <t>200A panel, 40 space</t>
        </is>
      </c>
      <c r="C54" t="n">
        <v>1</v>
      </c>
      <c r="D54" t="inlineStr">
        <is>
          <t>ea</t>
        </is>
      </c>
      <c r="E54" s="9">
        <f>IFERROR(VLOOKUP(B54,Prices!$A$2:$C$200,3,FALSE),0)</f>
        <v/>
      </c>
      <c r="F54" s="9">
        <f>C54*E54</f>
        <v/>
      </c>
      <c r="G54" s="5" t="n">
        <v>6</v>
      </c>
      <c r="H54" s="5" t="n">
        <v>3</v>
      </c>
      <c r="I54">
        <f>G54+H54</f>
        <v/>
      </c>
    </row>
    <row r="55">
      <c r="B55" t="inlineStr">
        <is>
          <t>200A meter base</t>
        </is>
      </c>
      <c r="C55" t="n">
        <v>1</v>
      </c>
      <c r="D55" t="inlineStr">
        <is>
          <t>ea</t>
        </is>
      </c>
      <c r="E55" s="9">
        <f>IFERROR(VLOOKUP(B55,Prices!$A$2:$C$200,3,FALSE),0)</f>
        <v/>
      </c>
      <c r="F55" s="9">
        <f>C55*E55</f>
        <v/>
      </c>
    </row>
    <row r="56">
      <c r="B56" t="inlineStr">
        <is>
          <t>4/0 SER cable</t>
        </is>
      </c>
      <c r="C56" t="n">
        <v>15</v>
      </c>
      <c r="D56" t="inlineStr">
        <is>
          <t>ft</t>
        </is>
      </c>
      <c r="E56" s="9">
        <f>IFERROR(VLOOKUP(B56,Prices!$A$2:$C$200,3,FALSE),0)</f>
        <v/>
      </c>
      <c r="F56" s="9">
        <f>C56*E56</f>
        <v/>
      </c>
    </row>
    <row r="57">
      <c r="B57" t="inlineStr">
        <is>
          <t>Ground rods, 8 ft</t>
        </is>
      </c>
      <c r="C57" t="n">
        <v>2</v>
      </c>
      <c r="D57" t="inlineStr">
        <is>
          <t>ea</t>
        </is>
      </c>
      <c r="E57" s="9">
        <f>IFERROR(VLOOKUP(B57,Prices!$A$2:$C$200,3,FALSE),0)</f>
        <v/>
      </c>
      <c r="F57" s="9">
        <f>C57*E57</f>
        <v/>
      </c>
    </row>
    <row r="58">
      <c r="B58" t="inlineStr">
        <is>
          <t>#4 bare copper</t>
        </is>
      </c>
      <c r="C58" t="n">
        <v>30</v>
      </c>
      <c r="D58" t="inlineStr">
        <is>
          <t>ft</t>
        </is>
      </c>
      <c r="E58" s="9">
        <f>IFERROR(VLOOKUP(B58,Prices!$A$2:$C$200,3,FALSE),0)</f>
        <v/>
      </c>
      <c r="F58" s="9">
        <f>C58*E58</f>
        <v/>
      </c>
    </row>
    <row r="59">
      <c r="B59" t="inlineStr">
        <is>
          <t>Weatherhead and mast kit</t>
        </is>
      </c>
      <c r="C59" t="n">
        <v>1</v>
      </c>
      <c r="D59" t="inlineStr">
        <is>
          <t>ea</t>
        </is>
      </c>
      <c r="E59" s="9">
        <f>IFERROR(VLOOKUP(B59,Prices!$A$2:$C$200,3,FALSE),0)</f>
        <v/>
      </c>
      <c r="F59" s="9">
        <f>C59*E59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6" customWidth="1" min="2" max="2"/>
    <col width="12" customWidth="1" min="3" max="3"/>
    <col width="12" customWidth="1" min="4" max="4"/>
    <col width="9" customWidth="1" min="5" max="5"/>
    <col width="24" customWidth="1" min="6" max="6"/>
  </cols>
  <sheetData>
    <row r="1">
      <c r="A1" s="8" t="inlineStr">
        <is>
          <t>Item</t>
        </is>
      </c>
      <c r="B1" s="8" t="inlineStr">
        <is>
          <t>Unit</t>
        </is>
      </c>
      <c r="C1" s="8" t="inlineStr">
        <is>
          <t>Your price</t>
        </is>
      </c>
      <c r="D1" s="8" t="inlineStr">
        <is>
          <t>Date</t>
        </is>
      </c>
      <c r="E1" s="8" t="inlineStr">
        <is>
          <t>Days old</t>
        </is>
      </c>
      <c r="F1" s="8" t="inlineStr">
        <is>
          <t>Status</t>
        </is>
      </c>
    </row>
    <row r="2">
      <c r="A2" t="inlineStr">
        <is>
          <t>1-gang new work box, 20 cu in</t>
        </is>
      </c>
      <c r="B2" t="inlineStr">
        <is>
          <t>ea</t>
        </is>
      </c>
      <c r="C2" s="18" t="n">
        <v>0.62</v>
      </c>
      <c r="D2" s="19" t="n">
        <v>46293</v>
      </c>
      <c r="E2">
        <f>IF(D2="","",TODAY()-D2)</f>
        <v/>
      </c>
      <c r="F2">
        <f>IF(D2="","no date",IF(E2&gt;Summary!$B$6,"OLD, get a fresh price","ok"))</f>
        <v/>
      </c>
    </row>
    <row r="3">
      <c r="A3" t="inlineStr">
        <is>
          <t>20A duplex receptacle, TR</t>
        </is>
      </c>
      <c r="B3" t="inlineStr">
        <is>
          <t>ea</t>
        </is>
      </c>
      <c r="C3" s="18" t="n">
        <v>2.48</v>
      </c>
      <c r="D3" s="19" t="n">
        <v>46293</v>
      </c>
      <c r="E3">
        <f>IF(D3="","",TODAY()-D3)</f>
        <v/>
      </c>
      <c r="F3">
        <f>IF(D3="","no date",IF(E3&gt;Summary!$B$6,"OLD, get a fresh price","ok"))</f>
        <v/>
      </c>
    </row>
    <row r="4">
      <c r="A4" t="inlineStr">
        <is>
          <t>20A GFCI receptacle, TR</t>
        </is>
      </c>
      <c r="B4" t="inlineStr">
        <is>
          <t>ea</t>
        </is>
      </c>
      <c r="C4" s="18" t="n">
        <v>18.9</v>
      </c>
      <c r="D4" s="19" t="n">
        <v>46293</v>
      </c>
      <c r="E4">
        <f>IF(D4="","",TODAY()-D4)</f>
        <v/>
      </c>
      <c r="F4">
        <f>IF(D4="","no date",IF(E4&gt;Summary!$B$6,"OLD, get a fresh price","ok"))</f>
        <v/>
      </c>
    </row>
    <row r="5">
      <c r="A5" t="inlineStr">
        <is>
          <t>Nylon wall plate, 1-gang</t>
        </is>
      </c>
      <c r="B5" t="inlineStr">
        <is>
          <t>ea</t>
        </is>
      </c>
      <c r="C5" s="18" t="n">
        <v>0.42</v>
      </c>
      <c r="D5" s="19" t="n">
        <v>46239</v>
      </c>
      <c r="E5">
        <f>IF(D5="","",TODAY()-D5)</f>
        <v/>
      </c>
      <c r="F5">
        <f>IF(D5="","no date",IF(E5&gt;Summary!$B$6,"OLD, get a fresh price","ok"))</f>
        <v/>
      </c>
    </row>
    <row r="6">
      <c r="A6" t="inlineStr">
        <is>
          <t>12-2 NM-B cable</t>
        </is>
      </c>
      <c r="B6" t="inlineStr">
        <is>
          <t>ft</t>
        </is>
      </c>
      <c r="C6" s="18" t="n">
        <v>0.55</v>
      </c>
      <c r="D6" s="19" t="n">
        <v>46293</v>
      </c>
      <c r="E6">
        <f>IF(D6="","",TODAY()-D6)</f>
        <v/>
      </c>
      <c r="F6">
        <f>IF(D6="","no date",IF(E6&gt;Summary!$B$6,"OLD, get a fresh price","ok"))</f>
        <v/>
      </c>
    </row>
    <row r="7">
      <c r="A7" t="inlineStr">
        <is>
          <t>14-2 NM-B cable</t>
        </is>
      </c>
      <c r="B7" t="inlineStr">
        <is>
          <t>ft</t>
        </is>
      </c>
      <c r="C7" s="18" t="n">
        <v>0.47</v>
      </c>
      <c r="D7" s="19" t="n">
        <v>46293</v>
      </c>
      <c r="E7">
        <f>IF(D7="","",TODAY()-D7)</f>
        <v/>
      </c>
      <c r="F7">
        <f>IF(D7="","no date",IF(E7&gt;Summary!$B$6,"OLD, get a fresh price","ok"))</f>
        <v/>
      </c>
    </row>
    <row r="8">
      <c r="A8" t="inlineStr">
        <is>
          <t>14-3 NM-B cable</t>
        </is>
      </c>
      <c r="B8" t="inlineStr">
        <is>
          <t>ft</t>
        </is>
      </c>
      <c r="C8" s="18" t="n">
        <v>0.72</v>
      </c>
      <c r="D8" s="19" t="n">
        <v>46293</v>
      </c>
      <c r="E8">
        <f>IF(D8="","",TODAY()-D8)</f>
        <v/>
      </c>
      <c r="F8">
        <f>IF(D8="","no date",IF(E8&gt;Summary!$B$6,"OLD, get a fresh price","ok"))</f>
        <v/>
      </c>
    </row>
    <row r="9">
      <c r="A9" t="inlineStr">
        <is>
          <t>6-3 NM-B cable</t>
        </is>
      </c>
      <c r="B9" t="inlineStr">
        <is>
          <t>ft</t>
        </is>
      </c>
      <c r="C9" s="18" t="n">
        <v>3.1</v>
      </c>
      <c r="D9" s="19" t="n">
        <v>46293</v>
      </c>
      <c r="E9">
        <f>IF(D9="","",TODAY()-D9)</f>
        <v/>
      </c>
      <c r="F9">
        <f>IF(D9="","no date",IF(E9&gt;Summary!$B$6,"OLD, get a fresh price","ok"))</f>
        <v/>
      </c>
    </row>
    <row r="10">
      <c r="A10" t="inlineStr">
        <is>
          <t>10-3 NM-B cable</t>
        </is>
      </c>
      <c r="B10" t="inlineStr">
        <is>
          <t>ft</t>
        </is>
      </c>
      <c r="C10" s="18" t="n">
        <v>1.85</v>
      </c>
      <c r="D10" s="19" t="n">
        <v>46239</v>
      </c>
      <c r="E10">
        <f>IF(D10="","",TODAY()-D10)</f>
        <v/>
      </c>
      <c r="F10">
        <f>IF(D10="","no date",IF(E10&gt;Summary!$B$6,"OLD, get a fresh price","ok"))</f>
        <v/>
      </c>
    </row>
    <row r="11">
      <c r="A11" t="inlineStr">
        <is>
          <t>Wire connectors</t>
        </is>
      </c>
      <c r="B11" t="inlineStr">
        <is>
          <t>ea</t>
        </is>
      </c>
      <c r="C11" s="18" t="n">
        <v>0.08</v>
      </c>
      <c r="D11" s="19" t="n">
        <v>46293</v>
      </c>
      <c r="E11">
        <f>IF(D11="","",TODAY()-D11)</f>
        <v/>
      </c>
      <c r="F11">
        <f>IF(D11="","no date",IF(E11&gt;Summary!$B$6,"OLD, get a fresh price","ok"))</f>
        <v/>
      </c>
    </row>
    <row r="12">
      <c r="A12" t="inlineStr">
        <is>
          <t>Cable staples</t>
        </is>
      </c>
      <c r="B12" t="inlineStr">
        <is>
          <t>ea</t>
        </is>
      </c>
      <c r="C12" s="18" t="n">
        <v>0.02</v>
      </c>
      <c r="D12" s="19" t="n">
        <v>46293</v>
      </c>
      <c r="E12">
        <f>IF(D12="","",TODAY()-D12)</f>
        <v/>
      </c>
      <c r="F12">
        <f>IF(D12="","no date",IF(E12&gt;Summary!$B$6,"OLD, get a fresh price","ok"))</f>
        <v/>
      </c>
    </row>
    <row r="13">
      <c r="A13" t="inlineStr">
        <is>
          <t>Single-pole switch, 15A</t>
        </is>
      </c>
      <c r="B13" t="inlineStr">
        <is>
          <t>ea</t>
        </is>
      </c>
      <c r="C13" s="18" t="n">
        <v>1.35</v>
      </c>
      <c r="D13" s="19" t="n">
        <v>46293</v>
      </c>
      <c r="E13">
        <f>IF(D13="","",TODAY()-D13)</f>
        <v/>
      </c>
      <c r="F13">
        <f>IF(D13="","no date",IF(E13&gt;Summary!$B$6,"OLD, get a fresh price","ok"))</f>
        <v/>
      </c>
    </row>
    <row r="14">
      <c r="A14" t="inlineStr">
        <is>
          <t>3-way switch, 15A</t>
        </is>
      </c>
      <c r="B14" t="inlineStr">
        <is>
          <t>ea</t>
        </is>
      </c>
      <c r="C14" s="18" t="n">
        <v>2.6</v>
      </c>
      <c r="D14" s="19" t="n">
        <v>46293</v>
      </c>
      <c r="E14">
        <f>IF(D14="","",TODAY()-D14)</f>
        <v/>
      </c>
      <c r="F14">
        <f>IF(D14="","no date",IF(E14&gt;Summary!$B$6,"OLD, get a fresh price","ok"))</f>
        <v/>
      </c>
    </row>
    <row r="15">
      <c r="A15" t="inlineStr">
        <is>
          <t>6 in LED wafer light, 3000K, with box</t>
        </is>
      </c>
      <c r="B15" t="inlineStr">
        <is>
          <t>ea</t>
        </is>
      </c>
      <c r="C15" s="18" t="n">
        <v>14.2</v>
      </c>
      <c r="D15" s="19" t="n">
        <v>46239</v>
      </c>
      <c r="E15">
        <f>IF(D15="","",TODAY()-D15)</f>
        <v/>
      </c>
      <c r="F15">
        <f>IF(D15="","no date",IF(E15&gt;Summary!$B$6,"OLD, get a fresh price","ok"))</f>
        <v/>
      </c>
    </row>
    <row r="16">
      <c r="A16" t="inlineStr">
        <is>
          <t>Fan-rated ceiling box</t>
        </is>
      </c>
      <c r="B16" t="inlineStr">
        <is>
          <t>ea</t>
        </is>
      </c>
      <c r="C16" s="18" t="n">
        <v>9.800000000000001</v>
      </c>
      <c r="D16" s="19" t="n">
        <v>46293</v>
      </c>
      <c r="E16">
        <f>IF(D16="","",TODAY()-D16)</f>
        <v/>
      </c>
      <c r="F16">
        <f>IF(D16="","no date",IF(E16&gt;Summary!$B$6,"OLD, get a fresh price","ok"))</f>
        <v/>
      </c>
    </row>
    <row r="17">
      <c r="A17" t="inlineStr">
        <is>
          <t>Smoke/CO detector, hardwired, battery backup</t>
        </is>
      </c>
      <c r="B17" t="inlineStr">
        <is>
          <t>ea</t>
        </is>
      </c>
      <c r="C17" s="18" t="n">
        <v>38</v>
      </c>
      <c r="D17" s="19" t="n">
        <v>46293</v>
      </c>
      <c r="E17">
        <f>IF(D17="","",TODAY()-D17)</f>
        <v/>
      </c>
      <c r="F17">
        <f>IF(D17="","no date",IF(E17&gt;Summary!$B$6,"OLD, get a fresh price","ok"))</f>
        <v/>
      </c>
    </row>
    <row r="18">
      <c r="A18" t="inlineStr">
        <is>
          <t>4 in round box</t>
        </is>
      </c>
      <c r="B18" t="inlineStr">
        <is>
          <t>ea</t>
        </is>
      </c>
      <c r="C18" s="18" t="n">
        <v>1.1</v>
      </c>
      <c r="D18" s="19" t="n">
        <v>46293</v>
      </c>
      <c r="E18">
        <f>IF(D18="","",TODAY()-D18)</f>
        <v/>
      </c>
      <c r="F18">
        <f>IF(D18="","no date",IF(E18&gt;Summary!$B$6,"OLD, get a fresh price","ok"))</f>
        <v/>
      </c>
    </row>
    <row r="19">
      <c r="A19" t="inlineStr">
        <is>
          <t>Bath exhaust fan, 80 CFM</t>
        </is>
      </c>
      <c r="B19" t="inlineStr">
        <is>
          <t>ea</t>
        </is>
      </c>
      <c r="C19" s="18" t="n">
        <v>64</v>
      </c>
      <c r="D19" s="19" t="n">
        <v>46293</v>
      </c>
      <c r="E19">
        <f>IF(D19="","",TODAY()-D19)</f>
        <v/>
      </c>
      <c r="F19">
        <f>IF(D19="","no date",IF(E19&gt;Summary!$B$6,"OLD, get a fresh price","ok"))</f>
        <v/>
      </c>
    </row>
    <row r="20">
      <c r="A20" t="inlineStr">
        <is>
          <t>4 in duct and cap</t>
        </is>
      </c>
      <c r="B20" t="inlineStr">
        <is>
          <t>ea</t>
        </is>
      </c>
      <c r="C20" s="18" t="n">
        <v>22</v>
      </c>
      <c r="D20" s="19" t="n">
        <v>46239</v>
      </c>
      <c r="E20">
        <f>IF(D20="","",TODAY()-D20)</f>
        <v/>
      </c>
      <c r="F20">
        <f>IF(D20="","no date",IF(E20&gt;Summary!$B$6,"OLD, get a fresh price","ok"))</f>
        <v/>
      </c>
    </row>
    <row r="21">
      <c r="A21" t="inlineStr">
        <is>
          <t>50A range receptacle and box</t>
        </is>
      </c>
      <c r="B21" t="inlineStr">
        <is>
          <t>ea</t>
        </is>
      </c>
      <c r="C21" s="18" t="n">
        <v>16.5</v>
      </c>
      <c r="D21" s="19" t="n">
        <v>46293</v>
      </c>
      <c r="E21">
        <f>IF(D21="","",TODAY()-D21)</f>
        <v/>
      </c>
      <c r="F21">
        <f>IF(D21="","no date",IF(E21&gt;Summary!$B$6,"OLD, get a fresh price","ok"))</f>
        <v/>
      </c>
    </row>
    <row r="22">
      <c r="A22" t="inlineStr">
        <is>
          <t>50A 2-pole breaker</t>
        </is>
      </c>
      <c r="B22" t="inlineStr">
        <is>
          <t>ea</t>
        </is>
      </c>
      <c r="C22" s="18" t="n">
        <v>24</v>
      </c>
      <c r="D22" s="19" t="n">
        <v>46293</v>
      </c>
      <c r="E22">
        <f>IF(D22="","",TODAY()-D22)</f>
        <v/>
      </c>
      <c r="F22">
        <f>IF(D22="","no date",IF(E22&gt;Summary!$B$6,"OLD, get a fresh price","ok"))</f>
        <v/>
      </c>
    </row>
    <row r="23">
      <c r="A23" t="inlineStr">
        <is>
          <t>30A dryer receptacle and box</t>
        </is>
      </c>
      <c r="B23" t="inlineStr">
        <is>
          <t>ea</t>
        </is>
      </c>
      <c r="C23" s="18" t="n">
        <v>14</v>
      </c>
      <c r="D23" s="19" t="n">
        <v>46293</v>
      </c>
      <c r="E23">
        <f>IF(D23="","",TODAY()-D23)</f>
        <v/>
      </c>
      <c r="F23">
        <f>IF(D23="","no date",IF(E23&gt;Summary!$B$6,"OLD, get a fresh price","ok"))</f>
        <v/>
      </c>
    </row>
    <row r="24">
      <c r="A24" t="inlineStr">
        <is>
          <t>30A 2-pole breaker</t>
        </is>
      </c>
      <c r="B24" t="inlineStr">
        <is>
          <t>ea</t>
        </is>
      </c>
      <c r="C24" s="18" t="n">
        <v>19</v>
      </c>
      <c r="D24" s="19" t="n">
        <v>46293</v>
      </c>
      <c r="E24">
        <f>IF(D24="","",TODAY()-D24)</f>
        <v/>
      </c>
      <c r="F24">
        <f>IF(D24="","no date",IF(E24&gt;Summary!$B$6,"OLD, get a fresh price","ok"))</f>
        <v/>
      </c>
    </row>
    <row r="25">
      <c r="A25" t="inlineStr">
        <is>
          <t>20A AFCI breaker</t>
        </is>
      </c>
      <c r="B25" t="inlineStr">
        <is>
          <t>ea</t>
        </is>
      </c>
      <c r="C25" s="18" t="n">
        <v>42</v>
      </c>
      <c r="D25" s="19" t="n">
        <v>46239</v>
      </c>
      <c r="E25">
        <f>IF(D25="","",TODAY()-D25)</f>
        <v/>
      </c>
      <c r="F25">
        <f>IF(D25="","no date",IF(E25&gt;Summary!$B$6,"OLD, get a fresh price","ok"))</f>
        <v/>
      </c>
    </row>
    <row r="26">
      <c r="A26" t="inlineStr">
        <is>
          <t>200A panel, 40 space</t>
        </is>
      </c>
      <c r="B26" t="inlineStr">
        <is>
          <t>ea</t>
        </is>
      </c>
      <c r="C26" s="18" t="n">
        <v>312</v>
      </c>
      <c r="D26" s="19" t="n">
        <v>46293</v>
      </c>
      <c r="E26">
        <f>IF(D26="","",TODAY()-D26)</f>
        <v/>
      </c>
      <c r="F26">
        <f>IF(D26="","no date",IF(E26&gt;Summary!$B$6,"OLD, get a fresh price","ok"))</f>
        <v/>
      </c>
    </row>
    <row r="27">
      <c r="A27" t="inlineStr">
        <is>
          <t>200A meter base</t>
        </is>
      </c>
      <c r="B27" t="inlineStr">
        <is>
          <t>ea</t>
        </is>
      </c>
      <c r="C27" s="18" t="n">
        <v>95</v>
      </c>
      <c r="D27" s="19" t="n">
        <v>46293</v>
      </c>
      <c r="E27">
        <f>IF(D27="","",TODAY()-D27)</f>
        <v/>
      </c>
      <c r="F27">
        <f>IF(D27="","no date",IF(E27&gt;Summary!$B$6,"OLD, get a fresh price","ok"))</f>
        <v/>
      </c>
    </row>
    <row r="28">
      <c r="A28" t="inlineStr">
        <is>
          <t>4/0 SER cable</t>
        </is>
      </c>
      <c r="B28" t="inlineStr">
        <is>
          <t>ft</t>
        </is>
      </c>
      <c r="C28" s="18" t="n">
        <v>6.4</v>
      </c>
      <c r="D28" s="19" t="n">
        <v>46293</v>
      </c>
      <c r="E28">
        <f>IF(D28="","",TODAY()-D28)</f>
        <v/>
      </c>
      <c r="F28">
        <f>IF(D28="","no date",IF(E28&gt;Summary!$B$6,"OLD, get a fresh price","ok"))</f>
        <v/>
      </c>
    </row>
    <row r="29">
      <c r="A29" t="inlineStr">
        <is>
          <t>Ground rods, 8 ft</t>
        </is>
      </c>
      <c r="B29" t="inlineStr">
        <is>
          <t>ea</t>
        </is>
      </c>
      <c r="C29" s="18" t="n">
        <v>18</v>
      </c>
      <c r="D29" s="19" t="n">
        <v>46293</v>
      </c>
      <c r="E29">
        <f>IF(D29="","",TODAY()-D29)</f>
        <v/>
      </c>
      <c r="F29">
        <f>IF(D29="","no date",IF(E29&gt;Summary!$B$6,"OLD, get a fresh price","ok"))</f>
        <v/>
      </c>
    </row>
    <row r="30">
      <c r="A30" t="inlineStr">
        <is>
          <t>#4 bare copper</t>
        </is>
      </c>
      <c r="B30" t="inlineStr">
        <is>
          <t>ft</t>
        </is>
      </c>
      <c r="C30" s="18" t="n">
        <v>1.95</v>
      </c>
      <c r="D30" s="19" t="n">
        <v>46239</v>
      </c>
      <c r="E30">
        <f>IF(D30="","",TODAY()-D30)</f>
        <v/>
      </c>
      <c r="F30">
        <f>IF(D30="","no date",IF(E30&gt;Summary!$B$6,"OLD, get a fresh price","ok"))</f>
        <v/>
      </c>
    </row>
    <row r="31">
      <c r="A31" t="inlineStr">
        <is>
          <t>Weatherhead and mast kit</t>
        </is>
      </c>
      <c r="B31" t="inlineStr">
        <is>
          <t>ea</t>
        </is>
      </c>
      <c r="C31" s="18" t="n">
        <v>58</v>
      </c>
      <c r="D31" s="19" t="n">
        <v>46293</v>
      </c>
      <c r="E31">
        <f>IF(D31="","",TODAY()-D31)</f>
        <v/>
      </c>
      <c r="F31">
        <f>IF(D31="","no date",IF(E31&gt;Summary!$B$6,"OLD, get a fresh price","ok"))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44" customHeight="1">
      <c r="A1" s="8" t="inlineStr">
        <is>
          <t>Room</t>
        </is>
      </c>
      <c r="B1" s="20" t="inlineStr">
        <is>
          <t>Duplex receptacle, 20A</t>
        </is>
      </c>
      <c r="C1" s="20" t="inlineStr">
        <is>
          <t>GFCI receptacle, 20A</t>
        </is>
      </c>
      <c r="D1" s="20" t="inlineStr">
        <is>
          <t>Single-pole switch</t>
        </is>
      </c>
      <c r="E1" s="20" t="inlineStr">
        <is>
          <t>3-way switch</t>
        </is>
      </c>
      <c r="F1" s="20" t="inlineStr">
        <is>
          <t>6 in LED wafer light</t>
        </is>
      </c>
      <c r="G1" s="20" t="inlineStr">
        <is>
          <t>Ceiling fan box and fixture wiring</t>
        </is>
      </c>
      <c r="H1" s="20" t="inlineStr">
        <is>
          <t>Smoke / CO detector, interconnected</t>
        </is>
      </c>
      <c r="I1" s="20" t="inlineStr">
        <is>
          <t>Bath exhaust fan</t>
        </is>
      </c>
      <c r="J1" s="20" t="inlineStr">
        <is>
          <t>Range circuit, 50A</t>
        </is>
      </c>
      <c r="K1" s="20" t="inlineStr">
        <is>
          <t>Dryer circuit, 30A</t>
        </is>
      </c>
      <c r="L1" s="20" t="inlineStr">
        <is>
          <t>20A home run</t>
        </is>
      </c>
      <c r="M1" s="20" t="inlineStr">
        <is>
          <t>200A service, 40 space</t>
        </is>
      </c>
    </row>
    <row r="2">
      <c r="A2" s="12" t="inlineStr">
        <is>
          <t>Living</t>
        </is>
      </c>
      <c r="B2" s="21" t="n">
        <v>4</v>
      </c>
      <c r="C2" s="21" t="n">
        <v>0</v>
      </c>
      <c r="D2" s="21" t="n">
        <v>2</v>
      </c>
      <c r="E2" s="21" t="n">
        <v>2</v>
      </c>
      <c r="F2" s="21" t="n">
        <v>6</v>
      </c>
      <c r="G2" s="21" t="n">
        <v>1</v>
      </c>
      <c r="H2" s="21" t="n">
        <v>1</v>
      </c>
      <c r="I2" s="21" t="n">
        <v>0</v>
      </c>
      <c r="J2" s="21" t="n">
        <v>0</v>
      </c>
      <c r="K2" s="21" t="n">
        <v>0</v>
      </c>
      <c r="L2" s="21" t="n">
        <v>0</v>
      </c>
      <c r="M2" s="21" t="n">
        <v>0</v>
      </c>
    </row>
    <row r="3">
      <c r="A3" s="12" t="inlineStr">
        <is>
          <t>Kitchen</t>
        </is>
      </c>
      <c r="B3" s="21" t="n">
        <v>2</v>
      </c>
      <c r="C3" s="21" t="n">
        <v>4</v>
      </c>
      <c r="D3" s="21" t="n">
        <v>2</v>
      </c>
      <c r="E3" s="21" t="n">
        <v>0</v>
      </c>
      <c r="F3" s="21" t="n">
        <v>6</v>
      </c>
      <c r="G3" s="21" t="n">
        <v>0</v>
      </c>
      <c r="H3" s="21" t="n">
        <v>0</v>
      </c>
      <c r="I3" s="21" t="n">
        <v>0</v>
      </c>
      <c r="J3" s="21" t="n">
        <v>1</v>
      </c>
      <c r="K3" s="21" t="n">
        <v>0</v>
      </c>
      <c r="L3" s="21" t="n">
        <v>0</v>
      </c>
      <c r="M3" s="21" t="n">
        <v>0</v>
      </c>
    </row>
    <row r="4">
      <c r="A4" s="12" t="inlineStr">
        <is>
          <t>Dining</t>
        </is>
      </c>
      <c r="B4" s="21" t="n">
        <v>2</v>
      </c>
      <c r="C4" s="21" t="n">
        <v>0</v>
      </c>
      <c r="D4" s="21" t="n">
        <v>1</v>
      </c>
      <c r="E4" s="21" t="n">
        <v>1</v>
      </c>
      <c r="F4" s="21" t="n">
        <v>1</v>
      </c>
      <c r="G4" s="21" t="n">
        <v>1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</row>
    <row r="5">
      <c r="A5" s="12" t="inlineStr">
        <is>
          <t>Bedroom 1</t>
        </is>
      </c>
      <c r="B5" s="21" t="n">
        <v>4</v>
      </c>
      <c r="C5" s="21" t="n">
        <v>0</v>
      </c>
      <c r="D5" s="21" t="n">
        <v>1</v>
      </c>
      <c r="E5" s="21" t="n">
        <v>1</v>
      </c>
      <c r="F5" s="21" t="n">
        <v>4</v>
      </c>
      <c r="G5" s="21" t="n">
        <v>1</v>
      </c>
      <c r="H5" s="21" t="n">
        <v>1</v>
      </c>
      <c r="I5" s="21" t="n">
        <v>0</v>
      </c>
      <c r="J5" s="21" t="n">
        <v>0</v>
      </c>
      <c r="K5" s="21" t="n">
        <v>0</v>
      </c>
      <c r="L5" s="21" t="n">
        <v>0</v>
      </c>
      <c r="M5" s="21" t="n">
        <v>0</v>
      </c>
    </row>
    <row r="6">
      <c r="A6" s="12" t="inlineStr">
        <is>
          <t>Bedroom 2</t>
        </is>
      </c>
      <c r="B6" s="21" t="n">
        <v>3</v>
      </c>
      <c r="C6" s="21" t="n">
        <v>0</v>
      </c>
      <c r="D6" s="21" t="n">
        <v>1</v>
      </c>
      <c r="E6" s="21" t="n">
        <v>0</v>
      </c>
      <c r="F6" s="21" t="n">
        <v>2</v>
      </c>
      <c r="G6" s="21" t="n">
        <v>1</v>
      </c>
      <c r="H6" s="21" t="n">
        <v>1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</row>
    <row r="7">
      <c r="A7" s="12" t="inlineStr">
        <is>
          <t>Bedroom 3</t>
        </is>
      </c>
      <c r="B7" s="21" t="n">
        <v>3</v>
      </c>
      <c r="C7" s="21" t="n">
        <v>0</v>
      </c>
      <c r="D7" s="21" t="n">
        <v>1</v>
      </c>
      <c r="E7" s="21" t="n">
        <v>0</v>
      </c>
      <c r="F7" s="21" t="n">
        <v>2</v>
      </c>
      <c r="G7" s="21" t="n">
        <v>1</v>
      </c>
      <c r="H7" s="21" t="n">
        <v>1</v>
      </c>
      <c r="I7" s="21" t="n">
        <v>0</v>
      </c>
      <c r="J7" s="21" t="n">
        <v>0</v>
      </c>
      <c r="K7" s="21" t="n">
        <v>0</v>
      </c>
      <c r="L7" s="21" t="n">
        <v>0</v>
      </c>
      <c r="M7" s="21" t="n">
        <v>0</v>
      </c>
    </row>
    <row r="8">
      <c r="A8" s="12" t="inlineStr">
        <is>
          <t>Bath 1</t>
        </is>
      </c>
      <c r="B8" s="21" t="n">
        <v>0</v>
      </c>
      <c r="C8" s="21" t="n">
        <v>1</v>
      </c>
      <c r="D8" s="21" t="n">
        <v>2</v>
      </c>
      <c r="E8" s="21" t="n">
        <v>0</v>
      </c>
      <c r="F8" s="21" t="n">
        <v>2</v>
      </c>
      <c r="G8" s="21" t="n">
        <v>0</v>
      </c>
      <c r="H8" s="21" t="n">
        <v>0</v>
      </c>
      <c r="I8" s="21" t="n">
        <v>1</v>
      </c>
      <c r="J8" s="21" t="n">
        <v>0</v>
      </c>
      <c r="K8" s="21" t="n">
        <v>0</v>
      </c>
      <c r="L8" s="21" t="n">
        <v>0</v>
      </c>
      <c r="M8" s="21" t="n">
        <v>0</v>
      </c>
    </row>
    <row r="9">
      <c r="A9" s="12" t="inlineStr">
        <is>
          <t>Bath 2</t>
        </is>
      </c>
      <c r="B9" s="21" t="n">
        <v>0</v>
      </c>
      <c r="C9" s="21" t="n">
        <v>1</v>
      </c>
      <c r="D9" s="21" t="n">
        <v>2</v>
      </c>
      <c r="E9" s="21" t="n">
        <v>0</v>
      </c>
      <c r="F9" s="21" t="n">
        <v>2</v>
      </c>
      <c r="G9" s="21" t="n">
        <v>0</v>
      </c>
      <c r="H9" s="21" t="n">
        <v>0</v>
      </c>
      <c r="I9" s="21" t="n">
        <v>1</v>
      </c>
      <c r="J9" s="21" t="n">
        <v>0</v>
      </c>
      <c r="K9" s="21" t="n">
        <v>0</v>
      </c>
      <c r="L9" s="21" t="n">
        <v>0</v>
      </c>
      <c r="M9" s="21" t="n">
        <v>0</v>
      </c>
    </row>
    <row r="10">
      <c r="A10" s="12" t="inlineStr">
        <is>
          <t>Hall</t>
        </is>
      </c>
      <c r="B10" s="21" t="n">
        <v>1</v>
      </c>
      <c r="C10" s="21" t="n">
        <v>0</v>
      </c>
      <c r="D10" s="21" t="n">
        <v>0</v>
      </c>
      <c r="E10" s="21" t="n">
        <v>2</v>
      </c>
      <c r="F10" s="21" t="n">
        <v>3</v>
      </c>
      <c r="G10" s="21" t="n">
        <v>0</v>
      </c>
      <c r="H10" s="21" t="n">
        <v>1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</row>
    <row r="11">
      <c r="A11" s="12" t="inlineStr">
        <is>
          <t>Garage</t>
        </is>
      </c>
      <c r="B11" s="21" t="n">
        <v>2</v>
      </c>
      <c r="C11" s="21" t="n">
        <v>2</v>
      </c>
      <c r="D11" s="21" t="n">
        <v>1</v>
      </c>
      <c r="E11" s="21" t="n">
        <v>1</v>
      </c>
      <c r="F11" s="21" t="n">
        <v>0</v>
      </c>
      <c r="G11" s="21" t="n">
        <v>0</v>
      </c>
      <c r="H11" s="21" t="n">
        <v>1</v>
      </c>
      <c r="I11" s="21" t="n">
        <v>0</v>
      </c>
      <c r="J11" s="21" t="n">
        <v>0</v>
      </c>
      <c r="K11" s="21" t="n">
        <v>0</v>
      </c>
      <c r="L11" s="21" t="n">
        <v>0</v>
      </c>
      <c r="M11" s="21" t="n">
        <v>0</v>
      </c>
    </row>
    <row r="12">
      <c r="A12" s="12" t="inlineStr">
        <is>
          <t>Laundry</t>
        </is>
      </c>
      <c r="B12" s="21" t="n">
        <v>1</v>
      </c>
      <c r="C12" s="21" t="n">
        <v>0</v>
      </c>
      <c r="D12" s="21" t="n">
        <v>1</v>
      </c>
      <c r="E12" s="21" t="n">
        <v>0</v>
      </c>
      <c r="F12" s="21" t="n">
        <v>1</v>
      </c>
      <c r="G12" s="21" t="n">
        <v>0</v>
      </c>
      <c r="H12" s="21" t="n">
        <v>0</v>
      </c>
      <c r="I12" s="21" t="n">
        <v>0</v>
      </c>
      <c r="J12" s="21" t="n">
        <v>0</v>
      </c>
      <c r="K12" s="21" t="n">
        <v>1</v>
      </c>
      <c r="L12" s="21" t="n">
        <v>0</v>
      </c>
      <c r="M12" s="21" t="n">
        <v>0</v>
      </c>
    </row>
    <row r="13">
      <c r="A13" s="12" t="inlineStr">
        <is>
          <t>Exterior</t>
        </is>
      </c>
      <c r="B13" s="21" t="n">
        <v>0</v>
      </c>
      <c r="C13" s="21" t="n">
        <v>2</v>
      </c>
      <c r="D13" s="21" t="n">
        <v>0</v>
      </c>
      <c r="E13" s="21" t="n">
        <v>0</v>
      </c>
      <c r="F13" s="21" t="n">
        <v>0</v>
      </c>
      <c r="G13" s="21" t="n">
        <v>0</v>
      </c>
      <c r="H13" s="21" t="n">
        <v>0</v>
      </c>
      <c r="I13" s="21" t="n">
        <v>0</v>
      </c>
      <c r="J13" s="21" t="n">
        <v>0</v>
      </c>
      <c r="K13" s="21" t="n">
        <v>0</v>
      </c>
      <c r="L13" s="21" t="n">
        <v>0</v>
      </c>
      <c r="M13" s="21" t="n">
        <v>0</v>
      </c>
    </row>
    <row r="14">
      <c r="A14" s="12" t="inlineStr">
        <is>
          <t>Service</t>
        </is>
      </c>
      <c r="B14" s="21" t="n">
        <v>0</v>
      </c>
      <c r="C14" s="21" t="n">
        <v>0</v>
      </c>
      <c r="D14" s="21" t="n">
        <v>0</v>
      </c>
      <c r="E14" s="21" t="n">
        <v>0</v>
      </c>
      <c r="F14" s="21" t="n">
        <v>0</v>
      </c>
      <c r="G14" s="21" t="n">
        <v>0</v>
      </c>
      <c r="H14" s="21" t="n">
        <v>0</v>
      </c>
      <c r="I14" s="21" t="n">
        <v>0</v>
      </c>
      <c r="J14" s="21" t="n">
        <v>1</v>
      </c>
      <c r="K14" s="21" t="n">
        <v>0</v>
      </c>
      <c r="L14" s="21" t="n">
        <v>14</v>
      </c>
      <c r="M14" s="21" t="n">
        <v>1</v>
      </c>
    </row>
    <row r="15">
      <c r="A15" s="12" t="inlineStr">
        <is>
          <t>Total</t>
        </is>
      </c>
      <c r="B15" s="22">
        <f>SUM(B2:B14)</f>
        <v/>
      </c>
      <c r="C15" s="22">
        <f>SUM(C2:C14)</f>
        <v/>
      </c>
      <c r="D15" s="22">
        <f>SUM(D2:D14)</f>
        <v/>
      </c>
      <c r="E15" s="22">
        <f>SUM(E2:E14)</f>
        <v/>
      </c>
      <c r="F15" s="22">
        <f>SUM(F2:F14)</f>
        <v/>
      </c>
      <c r="G15" s="22">
        <f>SUM(G2:G14)</f>
        <v/>
      </c>
      <c r="H15" s="22">
        <f>SUM(H2:H14)</f>
        <v/>
      </c>
      <c r="I15" s="22">
        <f>SUM(I2:I14)</f>
        <v/>
      </c>
      <c r="J15" s="22">
        <f>SUM(J2:J14)</f>
        <v/>
      </c>
      <c r="K15" s="22">
        <f>SUM(K2:K14)</f>
        <v/>
      </c>
      <c r="L15" s="22">
        <f>SUM(L2:L14)</f>
        <v/>
      </c>
      <c r="M15" s="22">
        <f>SUM(M2:M14)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2026-09-30T18:32:32Z</dcterms:created>
  <dcterms:modified xsi:type="dcterms:W3CDTF">2026-09-30T18:32:32Z</dcterms:modified>
</cp:coreProperties>
</file>